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ecro-my.sharepoint.com/personal/alexandru_cojocariu_cec_ro/Documents/Desktop/Zvoristea/"/>
    </mc:Choice>
  </mc:AlternateContent>
  <xr:revisionPtr revIDLastSave="8" documentId="11_F25DC773A252ABDACC104820619F60CE5BDE58F9" xr6:coauthVersionLast="47" xr6:coauthVersionMax="47" xr10:uidLastSave="{3D876A2D-E78A-488E-B2AF-80721494CB4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 s="1"/>
  <c r="C15" i="1" s="1"/>
  <c r="F9" i="1"/>
  <c r="G34" i="1"/>
  <c r="G33" i="1"/>
  <c r="G32" i="1"/>
  <c r="G31" i="1"/>
  <c r="G30" i="1"/>
  <c r="G28" i="1"/>
  <c r="G27" i="1"/>
  <c r="G20" i="1"/>
  <c r="G19" i="1"/>
  <c r="J18" i="1"/>
  <c r="G18" i="1"/>
  <c r="J16" i="1"/>
  <c r="J15" i="1"/>
  <c r="J14" i="1"/>
  <c r="J13" i="1"/>
  <c r="F10" i="1"/>
  <c r="G29" i="1"/>
  <c r="F8" i="1"/>
  <c r="F7" i="1"/>
  <c r="H13" i="1" l="1"/>
  <c r="F13" i="1"/>
  <c r="I13" i="1" s="1"/>
  <c r="G21" i="1"/>
  <c r="G35" i="1"/>
  <c r="G22" i="1"/>
  <c r="G37" i="1"/>
  <c r="G23" i="1"/>
  <c r="G38" i="1"/>
  <c r="G25" i="1"/>
  <c r="G39" i="1"/>
  <c r="G26" i="1"/>
  <c r="G40" i="1"/>
  <c r="F15" i="1"/>
  <c r="C16" i="1"/>
  <c r="H15" i="1"/>
  <c r="F14" i="1"/>
  <c r="H14" i="1"/>
  <c r="G17" i="1"/>
  <c r="G24" i="1"/>
  <c r="G36" i="1"/>
  <c r="I14" i="1" l="1"/>
  <c r="G41" i="1"/>
  <c r="F16" i="1"/>
  <c r="C17" i="1"/>
  <c r="H16" i="1"/>
  <c r="I15" i="1"/>
  <c r="H17" i="1" l="1"/>
  <c r="F17" i="1"/>
  <c r="C18" i="1"/>
  <c r="I16" i="1"/>
  <c r="H18" i="1" l="1"/>
  <c r="C19" i="1"/>
  <c r="F18" i="1"/>
  <c r="I17" i="1"/>
  <c r="I18" i="1" l="1"/>
  <c r="H19" i="1"/>
  <c r="C20" i="1"/>
  <c r="F19" i="1"/>
  <c r="I19" i="1" l="1"/>
  <c r="H20" i="1"/>
  <c r="C21" i="1"/>
  <c r="F20" i="1"/>
  <c r="I20" i="1" l="1"/>
  <c r="C22" i="1"/>
  <c r="H21" i="1"/>
  <c r="F21" i="1"/>
  <c r="I21" i="1" l="1"/>
  <c r="F22" i="1"/>
  <c r="H22" i="1"/>
  <c r="C23" i="1"/>
  <c r="F23" i="1" l="1"/>
  <c r="C24" i="1"/>
  <c r="H23" i="1"/>
  <c r="I22" i="1"/>
  <c r="H24" i="1" l="1"/>
  <c r="F24" i="1"/>
  <c r="C25" i="1"/>
  <c r="I23" i="1"/>
  <c r="I24" i="1" l="1"/>
  <c r="C26" i="1"/>
  <c r="H25" i="1"/>
  <c r="F25" i="1"/>
  <c r="I25" i="1" s="1"/>
  <c r="C27" i="1" l="1"/>
  <c r="H26" i="1"/>
  <c r="F26" i="1"/>
  <c r="I26" i="1" l="1"/>
  <c r="C28" i="1"/>
  <c r="F27" i="1"/>
  <c r="H27" i="1"/>
  <c r="I27" i="1" l="1"/>
  <c r="C29" i="1"/>
  <c r="H28" i="1"/>
  <c r="F28" i="1"/>
  <c r="I28" i="1" s="1"/>
  <c r="F29" i="1" l="1"/>
  <c r="C30" i="1"/>
  <c r="H29" i="1"/>
  <c r="C31" i="1" l="1"/>
  <c r="F30" i="1"/>
  <c r="H30" i="1"/>
  <c r="I29" i="1"/>
  <c r="I30" i="1" l="1"/>
  <c r="C32" i="1"/>
  <c r="H31" i="1"/>
  <c r="F31" i="1"/>
  <c r="I31" i="1" s="1"/>
  <c r="C33" i="1" l="1"/>
  <c r="H32" i="1"/>
  <c r="F32" i="1"/>
  <c r="I32" i="1" s="1"/>
  <c r="C34" i="1" l="1"/>
  <c r="F33" i="1"/>
  <c r="H33" i="1"/>
  <c r="I33" i="1" l="1"/>
  <c r="F34" i="1"/>
  <c r="C35" i="1"/>
  <c r="H34" i="1"/>
  <c r="F35" i="1" l="1"/>
  <c r="C36" i="1"/>
  <c r="H35" i="1"/>
  <c r="I34" i="1"/>
  <c r="H36" i="1" l="1"/>
  <c r="F36" i="1"/>
  <c r="C37" i="1"/>
  <c r="I35" i="1"/>
  <c r="I36" i="1" l="1"/>
  <c r="C38" i="1"/>
  <c r="H37" i="1"/>
  <c r="F37" i="1"/>
  <c r="I37" i="1" s="1"/>
  <c r="C39" i="1" l="1"/>
  <c r="H38" i="1"/>
  <c r="F38" i="1"/>
  <c r="I38" i="1" l="1"/>
  <c r="C40" i="1"/>
  <c r="F40" i="1" s="1"/>
  <c r="F39" i="1"/>
  <c r="H39" i="1"/>
  <c r="H41" i="1" s="1"/>
  <c r="I39" i="1" l="1"/>
  <c r="I40" i="1"/>
  <c r="F41" i="1"/>
  <c r="I41" i="1" l="1"/>
</calcChain>
</file>

<file path=xl/sharedStrings.xml><?xml version="1.0" encoding="utf-8"?>
<sst xmlns="http://schemas.openxmlformats.org/spreadsheetml/2006/main" count="67" uniqueCount="64">
  <si>
    <t>Credit Comuna Zvoristea</t>
  </si>
  <si>
    <t>RAMBURSARE</t>
  </si>
  <si>
    <t>Credit acordat/sold:</t>
  </si>
  <si>
    <t>lei</t>
  </si>
  <si>
    <t>Comision gestiune lunar:</t>
  </si>
  <si>
    <t>%</t>
  </si>
  <si>
    <t>Comision gestiune anual:</t>
  </si>
  <si>
    <t>Perioada de gratie principal:</t>
  </si>
  <si>
    <t>luni</t>
  </si>
  <si>
    <t>Perioada:</t>
  </si>
  <si>
    <t>Luni</t>
  </si>
  <si>
    <t>Sold:</t>
  </si>
  <si>
    <t>Rata:</t>
  </si>
  <si>
    <t>lunara</t>
  </si>
  <si>
    <t>Dobanda:</t>
  </si>
  <si>
    <t>ROBOR 3M+2.50</t>
  </si>
  <si>
    <t>ROBOR 6M+2.50</t>
  </si>
  <si>
    <t>ROBOR 3M=5.88</t>
  </si>
  <si>
    <t>Nr. Crt</t>
  </si>
  <si>
    <t>Data</t>
  </si>
  <si>
    <t>Sold credit</t>
  </si>
  <si>
    <t>Acordare transe</t>
  </si>
  <si>
    <t>Rambursare Grant sau TVA</t>
  </si>
  <si>
    <t>Dobanda</t>
  </si>
  <si>
    <t>Rata credit</t>
  </si>
  <si>
    <t>Com. adm</t>
  </si>
  <si>
    <t>Rata lunara</t>
  </si>
  <si>
    <t>Nr. zile</t>
  </si>
  <si>
    <t>Total anual</t>
  </si>
  <si>
    <t>Total rata anual</t>
  </si>
  <si>
    <t>Total dobanzi</t>
  </si>
  <si>
    <t>Total comisioane</t>
  </si>
  <si>
    <t>Total dob+com</t>
  </si>
  <si>
    <t>Total transe</t>
  </si>
  <si>
    <t>Total grant</t>
  </si>
  <si>
    <t>Utilizare in data de 01.10.2026</t>
  </si>
  <si>
    <t>31-12-2026</t>
  </si>
  <si>
    <t>31-03-2027</t>
  </si>
  <si>
    <t>30-06-2027</t>
  </si>
  <si>
    <t>30-09-2027</t>
  </si>
  <si>
    <t>31-12-2027</t>
  </si>
  <si>
    <t>31-03-2028</t>
  </si>
  <si>
    <t>30-06-2028</t>
  </si>
  <si>
    <t>30-09-2028</t>
  </si>
  <si>
    <t>31-12-2028</t>
  </si>
  <si>
    <t>31-03-2029</t>
  </si>
  <si>
    <t>30-06-2029</t>
  </si>
  <si>
    <t>30-09-2029</t>
  </si>
  <si>
    <t>31-12-2029</t>
  </si>
  <si>
    <t>31-03-2030</t>
  </si>
  <si>
    <t>30-06-2030</t>
  </si>
  <si>
    <t>30-09-2030</t>
  </si>
  <si>
    <t>31-12-2030</t>
  </si>
  <si>
    <t>31-03-2031</t>
  </si>
  <si>
    <t>30-06-2031</t>
  </si>
  <si>
    <t>30-09-2031</t>
  </si>
  <si>
    <t>31-12-2031</t>
  </si>
  <si>
    <t>31-03-2032</t>
  </si>
  <si>
    <t>30-06-2032</t>
  </si>
  <si>
    <t>30-09-2032</t>
  </si>
  <si>
    <t>31-12-2032</t>
  </si>
  <si>
    <t>31-03-2033</t>
  </si>
  <si>
    <t>30-06-2033</t>
  </si>
  <si>
    <t>30-09-2033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</si>
</sst>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selection activeCell="C13" sqref="C13"/>
    </sheetView>
  </sheetViews>
  <sheetFormatPr defaultRowHeight="15" x14ac:dyDescent="0.25"/>
  <cols>
    <col min="1" max="1" width="6.7109375" bestFit="1" customWidth="1"/>
    <col min="2" max="2" width="26.42578125" bestFit="1" customWidth="1"/>
    <col min="3" max="3" width="29.7109375" bestFit="1" customWidth="1"/>
    <col min="4" max="4" width="15.140625" bestFit="1" customWidth="1"/>
    <col min="5" max="5" width="7.140625" hidden="1" customWidth="1"/>
    <col min="6" max="6" width="17.28515625" customWidth="1"/>
    <col min="7" max="7" width="11.7109375" bestFit="1" customWidth="1"/>
    <col min="8" max="8" width="15.140625" bestFit="1" customWidth="1"/>
    <col min="9" max="9" width="11.7109375" bestFit="1" customWidth="1"/>
    <col min="10" max="10" width="7.28515625" bestFit="1" customWidth="1"/>
    <col min="11" max="11" width="11.7109375" bestFit="1" customWidth="1"/>
    <col min="12" max="12" width="14.7109375" bestFit="1" customWidth="1"/>
    <col min="13" max="13" width="12.85546875" bestFit="1" customWidth="1"/>
    <col min="14" max="14" width="16.140625" bestFit="1" customWidth="1"/>
    <col min="15" max="15" width="14.140625" bestFit="1" customWidth="1"/>
    <col min="16" max="16" width="11.42578125" bestFit="1" customWidth="1"/>
    <col min="17" max="17" width="10.42578125" bestFit="1" customWidth="1"/>
  </cols>
  <sheetData>
    <row r="1" spans="1:17" ht="18.75" x14ac:dyDescent="0.3">
      <c r="C1" s="1" t="s">
        <v>0</v>
      </c>
      <c r="E1" t="s">
        <v>1</v>
      </c>
    </row>
    <row r="3" spans="1:17" x14ac:dyDescent="0.25">
      <c r="B3" t="s">
        <v>2</v>
      </c>
      <c r="F3" s="2">
        <v>2699000</v>
      </c>
      <c r="G3" t="s">
        <v>3</v>
      </c>
    </row>
    <row r="4" spans="1:17" x14ac:dyDescent="0.25">
      <c r="B4" t="s">
        <v>4</v>
      </c>
      <c r="F4">
        <v>0</v>
      </c>
      <c r="G4" t="s">
        <v>5</v>
      </c>
    </row>
    <row r="5" spans="1:17" x14ac:dyDescent="0.25">
      <c r="B5" t="s">
        <v>6</v>
      </c>
      <c r="F5">
        <v>0</v>
      </c>
      <c r="G5" t="s">
        <v>5</v>
      </c>
    </row>
    <row r="6" spans="1:17" x14ac:dyDescent="0.25">
      <c r="B6" t="s">
        <v>7</v>
      </c>
      <c r="F6">
        <v>12</v>
      </c>
      <c r="G6" t="s">
        <v>8</v>
      </c>
    </row>
    <row r="7" spans="1:17" x14ac:dyDescent="0.25">
      <c r="B7" t="s">
        <v>9</v>
      </c>
      <c r="F7">
        <f>7*12</f>
        <v>84</v>
      </c>
      <c r="G7" t="s">
        <v>10</v>
      </c>
    </row>
    <row r="8" spans="1:17" x14ac:dyDescent="0.25">
      <c r="B8" t="s">
        <v>11</v>
      </c>
      <c r="F8" s="2">
        <f>F3</f>
        <v>2699000</v>
      </c>
      <c r="G8" t="s">
        <v>3</v>
      </c>
    </row>
    <row r="9" spans="1:17" x14ac:dyDescent="0.25">
      <c r="B9" t="s">
        <v>12</v>
      </c>
      <c r="F9" s="2">
        <f>F3/24</f>
        <v>112458.33333333333</v>
      </c>
      <c r="G9" t="s">
        <v>13</v>
      </c>
    </row>
    <row r="10" spans="1:17" ht="15.75" thickBot="1" x14ac:dyDescent="0.3">
      <c r="B10" t="s">
        <v>14</v>
      </c>
      <c r="D10" t="s">
        <v>15</v>
      </c>
      <c r="E10" t="s">
        <v>16</v>
      </c>
      <c r="F10">
        <f>5.88+2.5</f>
        <v>8.379999999999999</v>
      </c>
      <c r="G10" t="s">
        <v>5</v>
      </c>
      <c r="H10" t="s">
        <v>17</v>
      </c>
    </row>
    <row r="11" spans="1:17" s="3" customFormat="1" ht="16.5" thickTop="1" thickBot="1" x14ac:dyDescent="0.3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26</v>
      </c>
      <c r="J11" s="3" t="s">
        <v>27</v>
      </c>
      <c r="K11" s="3" t="s">
        <v>28</v>
      </c>
      <c r="L11" s="3" t="s">
        <v>29</v>
      </c>
      <c r="M11" s="3" t="s">
        <v>30</v>
      </c>
      <c r="N11" s="3" t="s">
        <v>31</v>
      </c>
      <c r="O11" s="3" t="s">
        <v>32</v>
      </c>
      <c r="P11" s="3" t="s">
        <v>33</v>
      </c>
      <c r="Q11" s="3" t="s">
        <v>34</v>
      </c>
    </row>
    <row r="12" spans="1:17" s="4" customFormat="1" ht="15.75" thickTop="1" x14ac:dyDescent="0.25">
      <c r="B12" s="4" t="s">
        <v>35</v>
      </c>
    </row>
    <row r="13" spans="1:17" x14ac:dyDescent="0.25">
      <c r="A13">
        <v>1</v>
      </c>
      <c r="B13" t="s">
        <v>36</v>
      </c>
      <c r="C13" s="2">
        <f>F3</f>
        <v>2699000</v>
      </c>
      <c r="F13" s="2">
        <f>(C13*J13*F10)/36000</f>
        <v>57800.584444444437</v>
      </c>
      <c r="G13" s="2"/>
      <c r="H13" s="2">
        <f>C13*F4/100</f>
        <v>0</v>
      </c>
      <c r="I13" s="2">
        <f t="shared" ref="I13:I39" si="0">F13+G13+H13</f>
        <v>57800.584444444437</v>
      </c>
      <c r="J13">
        <f>31+30+31</f>
        <v>92</v>
      </c>
    </row>
    <row r="14" spans="1:17" x14ac:dyDescent="0.25">
      <c r="A14">
        <v>2</v>
      </c>
      <c r="B14" t="s">
        <v>37</v>
      </c>
      <c r="C14" s="2">
        <f t="shared" ref="C14:C39" si="1">C13-G13-E13+D13</f>
        <v>2699000</v>
      </c>
      <c r="F14" s="2">
        <f>(C14*J14*F10)/36000</f>
        <v>56544.049999999996</v>
      </c>
      <c r="G14" s="2"/>
      <c r="H14" s="2">
        <f>C14*F4/100</f>
        <v>0</v>
      </c>
      <c r="I14" s="2">
        <f t="shared" si="0"/>
        <v>56544.049999999996</v>
      </c>
      <c r="J14">
        <f>31+28+31</f>
        <v>90</v>
      </c>
    </row>
    <row r="15" spans="1:17" x14ac:dyDescent="0.25">
      <c r="A15">
        <v>3</v>
      </c>
      <c r="B15" t="s">
        <v>38</v>
      </c>
      <c r="C15" s="2">
        <f t="shared" si="1"/>
        <v>2699000</v>
      </c>
      <c r="F15" s="2">
        <f>(C15*J15*F10)/36000</f>
        <v>57172.317222222213</v>
      </c>
      <c r="G15" s="2"/>
      <c r="H15" s="2">
        <f>C15*F4/100</f>
        <v>0</v>
      </c>
      <c r="I15" s="2">
        <f t="shared" si="0"/>
        <v>57172.317222222213</v>
      </c>
      <c r="J15">
        <f>30+31+30</f>
        <v>91</v>
      </c>
    </row>
    <row r="16" spans="1:17" x14ac:dyDescent="0.25">
      <c r="A16">
        <v>4</v>
      </c>
      <c r="B16" t="s">
        <v>39</v>
      </c>
      <c r="C16" s="2">
        <f t="shared" si="1"/>
        <v>2699000</v>
      </c>
      <c r="F16" s="2">
        <f>(C16*J16*F10)/36000</f>
        <v>57800.584444444437</v>
      </c>
      <c r="G16" s="2"/>
      <c r="H16" s="2">
        <f>C16*F4/100</f>
        <v>0</v>
      </c>
      <c r="I16" s="2">
        <f t="shared" si="0"/>
        <v>57800.584444444437</v>
      </c>
      <c r="J16">
        <f>31+31+30</f>
        <v>92</v>
      </c>
    </row>
    <row r="17" spans="1:15" x14ac:dyDescent="0.25">
      <c r="A17">
        <v>5</v>
      </c>
      <c r="B17" t="s">
        <v>40</v>
      </c>
      <c r="C17" s="2">
        <f t="shared" si="1"/>
        <v>2699000</v>
      </c>
      <c r="F17" s="2">
        <f>(C17*J17*F10)/36000</f>
        <v>57800.584444444437</v>
      </c>
      <c r="G17" s="2">
        <f>F9</f>
        <v>112458.33333333333</v>
      </c>
      <c r="H17" s="2">
        <f>C17*F4/100</f>
        <v>0</v>
      </c>
      <c r="I17" s="2">
        <f t="shared" si="0"/>
        <v>170258.91777777777</v>
      </c>
      <c r="J17">
        <v>92</v>
      </c>
    </row>
    <row r="18" spans="1:15" x14ac:dyDescent="0.25">
      <c r="A18">
        <v>6</v>
      </c>
      <c r="B18" t="s">
        <v>41</v>
      </c>
      <c r="C18" s="2">
        <f t="shared" si="1"/>
        <v>2586541.6666666665</v>
      </c>
      <c r="F18" s="2">
        <f>(C18*J18*F10)/36000</f>
        <v>54790.137337962951</v>
      </c>
      <c r="G18" s="2">
        <f>F9</f>
        <v>112458.33333333333</v>
      </c>
      <c r="H18" s="2">
        <f>C18*F4/100</f>
        <v>0</v>
      </c>
      <c r="I18" s="2">
        <f t="shared" si="0"/>
        <v>167248.47067129629</v>
      </c>
      <c r="J18">
        <f>31+29+31</f>
        <v>91</v>
      </c>
    </row>
    <row r="19" spans="1:15" x14ac:dyDescent="0.25">
      <c r="A19">
        <v>7</v>
      </c>
      <c r="B19" t="s">
        <v>42</v>
      </c>
      <c r="C19" s="2">
        <f t="shared" si="1"/>
        <v>2474083.333333333</v>
      </c>
      <c r="F19" s="2">
        <f>(C19*J19*F10)/36000</f>
        <v>52407.957453703697</v>
      </c>
      <c r="G19" s="2">
        <f>F9</f>
        <v>112458.33333333333</v>
      </c>
      <c r="H19" s="2">
        <f>C19*F4/100</f>
        <v>0</v>
      </c>
      <c r="I19" s="2">
        <f t="shared" si="0"/>
        <v>164866.29078703703</v>
      </c>
      <c r="J19">
        <v>91</v>
      </c>
    </row>
    <row r="20" spans="1:15" x14ac:dyDescent="0.25">
      <c r="A20">
        <v>8</v>
      </c>
      <c r="B20" t="s">
        <v>43</v>
      </c>
      <c r="C20" s="2">
        <f t="shared" si="1"/>
        <v>2361624.9999999995</v>
      </c>
      <c r="F20" s="2">
        <f>(C20*J20*F10)/36000</f>
        <v>50575.511388888874</v>
      </c>
      <c r="G20" s="2">
        <f>F9</f>
        <v>112458.33333333333</v>
      </c>
      <c r="H20" s="2">
        <f>C20*F4/100</f>
        <v>0</v>
      </c>
      <c r="I20" s="2">
        <f t="shared" si="0"/>
        <v>163033.84472222219</v>
      </c>
      <c r="J20">
        <v>92</v>
      </c>
    </row>
    <row r="21" spans="1:15" x14ac:dyDescent="0.25">
      <c r="A21">
        <v>9</v>
      </c>
      <c r="B21" t="s">
        <v>44</v>
      </c>
      <c r="C21" s="2">
        <f t="shared" si="1"/>
        <v>2249166.666666666</v>
      </c>
      <c r="F21" s="2">
        <f>(C21*J21*F10)/36000</f>
        <v>48167.153703703691</v>
      </c>
      <c r="G21" s="2">
        <f>F9</f>
        <v>112458.33333333333</v>
      </c>
      <c r="H21" s="2">
        <f>C21*F4/100</f>
        <v>0</v>
      </c>
      <c r="I21" s="2">
        <f t="shared" si="0"/>
        <v>160625.48703703703</v>
      </c>
      <c r="J21">
        <v>92</v>
      </c>
    </row>
    <row r="22" spans="1:15" x14ac:dyDescent="0.25">
      <c r="A22">
        <v>10</v>
      </c>
      <c r="B22" t="s">
        <v>45</v>
      </c>
      <c r="C22" s="2">
        <f t="shared" si="1"/>
        <v>2136708.3333333326</v>
      </c>
      <c r="F22" s="2">
        <f>(C22*J22*F10)/36000</f>
        <v>44764.039583333317</v>
      </c>
      <c r="G22" s="2">
        <f>F9</f>
        <v>112458.33333333333</v>
      </c>
      <c r="H22" s="2">
        <f>C22*F4/100</f>
        <v>0</v>
      </c>
      <c r="I22" s="2">
        <f t="shared" si="0"/>
        <v>157222.37291666665</v>
      </c>
      <c r="J22">
        <v>90</v>
      </c>
    </row>
    <row r="23" spans="1:15" x14ac:dyDescent="0.25">
      <c r="A23">
        <v>11</v>
      </c>
      <c r="B23" t="s">
        <v>46</v>
      </c>
      <c r="C23" s="2">
        <f t="shared" si="1"/>
        <v>2024249.9999999993</v>
      </c>
      <c r="F23" s="2">
        <f>(C23*J23*F10)/36000</f>
        <v>42879.237916666643</v>
      </c>
      <c r="G23" s="2">
        <f>F9</f>
        <v>112458.33333333333</v>
      </c>
      <c r="H23" s="2">
        <f>C23*F4/100</f>
        <v>0</v>
      </c>
      <c r="I23" s="2">
        <f t="shared" si="0"/>
        <v>155337.57124999998</v>
      </c>
      <c r="J23">
        <v>91</v>
      </c>
      <c r="K23" s="2"/>
      <c r="L23" s="2"/>
      <c r="M23" s="2"/>
      <c r="N23" s="2"/>
      <c r="O23" s="2"/>
    </row>
    <row r="24" spans="1:15" x14ac:dyDescent="0.25">
      <c r="A24">
        <v>12</v>
      </c>
      <c r="B24" t="s">
        <v>47</v>
      </c>
      <c r="C24" s="2">
        <f t="shared" si="1"/>
        <v>1911791.666666666</v>
      </c>
      <c r="F24" s="2">
        <f>(C24*J24*F10)/36000</f>
        <v>40942.080648148134</v>
      </c>
      <c r="G24" s="2">
        <f>F9</f>
        <v>112458.33333333333</v>
      </c>
      <c r="H24" s="2">
        <f>C24*F5/100+C24*F4/100</f>
        <v>0</v>
      </c>
      <c r="I24" s="2">
        <f t="shared" si="0"/>
        <v>153400.41398148146</v>
      </c>
      <c r="J24">
        <v>92</v>
      </c>
    </row>
    <row r="25" spans="1:15" x14ac:dyDescent="0.25">
      <c r="A25">
        <v>13</v>
      </c>
      <c r="B25" t="s">
        <v>48</v>
      </c>
      <c r="C25" s="2">
        <f t="shared" si="1"/>
        <v>1799333.3333333328</v>
      </c>
      <c r="F25" s="2">
        <f>(C25*J25*F10)/36000</f>
        <v>38114.878148148135</v>
      </c>
      <c r="G25" s="2">
        <f>F9</f>
        <v>112458.33333333333</v>
      </c>
      <c r="H25" s="2">
        <f>C25*F4/100</f>
        <v>0</v>
      </c>
      <c r="I25" s="2">
        <f t="shared" si="0"/>
        <v>150573.21148148147</v>
      </c>
      <c r="J25">
        <v>91</v>
      </c>
    </row>
    <row r="26" spans="1:15" x14ac:dyDescent="0.25">
      <c r="A26">
        <v>14</v>
      </c>
      <c r="B26" t="s">
        <v>49</v>
      </c>
      <c r="C26" s="2">
        <f t="shared" si="1"/>
        <v>1686874.9999999995</v>
      </c>
      <c r="F26" s="2">
        <f>(C26*J26*F10)/36000</f>
        <v>35340.031249999985</v>
      </c>
      <c r="G26" s="2">
        <f>F9</f>
        <v>112458.33333333333</v>
      </c>
      <c r="H26" s="2">
        <f>C26*F4/100</f>
        <v>0</v>
      </c>
      <c r="I26" s="2">
        <f t="shared" si="0"/>
        <v>147798.36458333331</v>
      </c>
      <c r="J26">
        <v>90</v>
      </c>
    </row>
    <row r="27" spans="1:15" x14ac:dyDescent="0.25">
      <c r="A27">
        <v>15</v>
      </c>
      <c r="B27" t="s">
        <v>50</v>
      </c>
      <c r="C27" s="2">
        <f t="shared" si="1"/>
        <v>1574416.6666666663</v>
      </c>
      <c r="F27" s="2">
        <f>(C27*J27*F10)/36000</f>
        <v>33350.518379629619</v>
      </c>
      <c r="G27" s="2">
        <f>F9</f>
        <v>112458.33333333333</v>
      </c>
      <c r="H27" s="2">
        <f>C27*F4/100</f>
        <v>0</v>
      </c>
      <c r="I27" s="2">
        <f t="shared" si="0"/>
        <v>145808.85171296296</v>
      </c>
      <c r="J27">
        <v>91</v>
      </c>
    </row>
    <row r="28" spans="1:15" x14ac:dyDescent="0.25">
      <c r="A28">
        <v>16</v>
      </c>
      <c r="B28" t="s">
        <v>51</v>
      </c>
      <c r="C28" s="2">
        <f t="shared" si="1"/>
        <v>1461958.333333333</v>
      </c>
      <c r="F28" s="2">
        <f>(C28*J28*F10)/36000</f>
        <v>31308.649907407398</v>
      </c>
      <c r="G28" s="2">
        <f>F9</f>
        <v>112458.33333333333</v>
      </c>
      <c r="H28" s="2">
        <f>C28*F4/100</f>
        <v>0</v>
      </c>
      <c r="I28" s="2">
        <f t="shared" si="0"/>
        <v>143766.98324074072</v>
      </c>
      <c r="J28">
        <v>92</v>
      </c>
    </row>
    <row r="29" spans="1:15" x14ac:dyDescent="0.25">
      <c r="A29">
        <v>17</v>
      </c>
      <c r="B29" t="s">
        <v>52</v>
      </c>
      <c r="C29" s="2">
        <f t="shared" si="1"/>
        <v>1349499.9999999998</v>
      </c>
      <c r="F29" s="2">
        <f>(C29*J29*F10)/36000</f>
        <v>28586.158611111103</v>
      </c>
      <c r="G29" s="2">
        <f>F9</f>
        <v>112458.33333333333</v>
      </c>
      <c r="H29" s="2">
        <f>C29*F4/100</f>
        <v>0</v>
      </c>
      <c r="I29" s="2">
        <f t="shared" si="0"/>
        <v>141044.49194444442</v>
      </c>
      <c r="J29">
        <v>91</v>
      </c>
    </row>
    <row r="30" spans="1:15" x14ac:dyDescent="0.25">
      <c r="A30">
        <v>18</v>
      </c>
      <c r="B30" t="s">
        <v>53</v>
      </c>
      <c r="C30" s="2">
        <f t="shared" si="1"/>
        <v>1237041.6666666665</v>
      </c>
      <c r="F30" s="2">
        <f>(C30*J30*F10)/36000</f>
        <v>25916.022916666661</v>
      </c>
      <c r="G30" s="2">
        <f>F9</f>
        <v>112458.33333333333</v>
      </c>
      <c r="H30" s="2">
        <f>C30*F4/100</f>
        <v>0</v>
      </c>
      <c r="I30" s="2">
        <f t="shared" si="0"/>
        <v>138374.35624999998</v>
      </c>
      <c r="J30">
        <v>90</v>
      </c>
    </row>
    <row r="31" spans="1:15" x14ac:dyDescent="0.25">
      <c r="A31">
        <v>19</v>
      </c>
      <c r="B31" t="s">
        <v>54</v>
      </c>
      <c r="C31" s="2">
        <f t="shared" si="1"/>
        <v>1124583.3333333333</v>
      </c>
      <c r="F31" s="2">
        <f>(C31*J31*F10)/36000</f>
        <v>23821.798842592587</v>
      </c>
      <c r="G31" s="2">
        <f>F9</f>
        <v>112458.33333333333</v>
      </c>
      <c r="H31" s="2">
        <f>C31*F4/100</f>
        <v>0</v>
      </c>
      <c r="I31" s="2">
        <f t="shared" si="0"/>
        <v>136280.13217592592</v>
      </c>
      <c r="J31">
        <v>91</v>
      </c>
    </row>
    <row r="32" spans="1:15" x14ac:dyDescent="0.25">
      <c r="A32">
        <v>20</v>
      </c>
      <c r="B32" t="s">
        <v>55</v>
      </c>
      <c r="C32" s="2">
        <f t="shared" si="1"/>
        <v>1012124.9999999999</v>
      </c>
      <c r="F32" s="2">
        <f>(C32*J32*F10)/36000</f>
        <v>21675.219166666659</v>
      </c>
      <c r="G32" s="2">
        <f>F9</f>
        <v>112458.33333333333</v>
      </c>
      <c r="H32" s="2">
        <f>C32*F4/100</f>
        <v>0</v>
      </c>
      <c r="I32" s="2">
        <f t="shared" si="0"/>
        <v>134133.55249999999</v>
      </c>
      <c r="J32">
        <v>92</v>
      </c>
    </row>
    <row r="33" spans="1:15" x14ac:dyDescent="0.25">
      <c r="A33">
        <v>21</v>
      </c>
      <c r="B33" t="s">
        <v>56</v>
      </c>
      <c r="C33" s="2">
        <f t="shared" si="1"/>
        <v>899666.66666666651</v>
      </c>
      <c r="F33" s="2">
        <f>(C33*J33*F10)/36000</f>
        <v>19057.439074074071</v>
      </c>
      <c r="G33" s="2">
        <f>F9</f>
        <v>112458.33333333333</v>
      </c>
      <c r="H33" s="2">
        <f>C33*F4/100</f>
        <v>0</v>
      </c>
      <c r="I33" s="2">
        <f t="shared" si="0"/>
        <v>131515.77240740741</v>
      </c>
      <c r="J33">
        <v>91</v>
      </c>
    </row>
    <row r="34" spans="1:15" x14ac:dyDescent="0.25">
      <c r="A34">
        <v>22</v>
      </c>
      <c r="B34" t="s">
        <v>57</v>
      </c>
      <c r="C34" s="2">
        <f t="shared" si="1"/>
        <v>787208.33333333314</v>
      </c>
      <c r="F34" s="2">
        <f>(C34*J34*F10)/36000</f>
        <v>16675.259189814809</v>
      </c>
      <c r="G34" s="2">
        <f>F9</f>
        <v>112458.33333333333</v>
      </c>
      <c r="H34" s="2">
        <f>C34*F4/100</f>
        <v>0</v>
      </c>
      <c r="I34" s="2">
        <f t="shared" si="0"/>
        <v>129133.59252314814</v>
      </c>
      <c r="J34">
        <v>91</v>
      </c>
    </row>
    <row r="35" spans="1:15" x14ac:dyDescent="0.25">
      <c r="A35">
        <v>23</v>
      </c>
      <c r="B35" t="s">
        <v>58</v>
      </c>
      <c r="C35" s="2">
        <f t="shared" si="1"/>
        <v>674749.99999999977</v>
      </c>
      <c r="F35" s="2">
        <f>(C35*J35*F10)/36000</f>
        <v>14293.07930555555</v>
      </c>
      <c r="G35" s="2">
        <f>F9</f>
        <v>112458.33333333333</v>
      </c>
      <c r="H35" s="2">
        <f>C35*F4/100</f>
        <v>0</v>
      </c>
      <c r="I35" s="2">
        <f t="shared" si="0"/>
        <v>126751.41263888888</v>
      </c>
      <c r="J35">
        <v>91</v>
      </c>
      <c r="K35" s="2"/>
      <c r="L35" s="2"/>
      <c r="M35" s="2"/>
      <c r="N35" s="2"/>
      <c r="O35" s="2"/>
    </row>
    <row r="36" spans="1:15" x14ac:dyDescent="0.25">
      <c r="A36">
        <v>24</v>
      </c>
      <c r="B36" t="s">
        <v>59</v>
      </c>
      <c r="C36" s="2">
        <f t="shared" si="1"/>
        <v>562291.6666666664</v>
      </c>
      <c r="F36" s="2">
        <f>(C36*J36*F10)/36000</f>
        <v>12041.788425925919</v>
      </c>
      <c r="G36" s="2">
        <f>F9</f>
        <v>112458.33333333333</v>
      </c>
      <c r="H36" s="2">
        <f>C36*F5/100+C36*F4/100</f>
        <v>0</v>
      </c>
      <c r="I36" s="2">
        <f t="shared" si="0"/>
        <v>124500.12175925924</v>
      </c>
      <c r="J36">
        <v>92</v>
      </c>
    </row>
    <row r="37" spans="1:15" x14ac:dyDescent="0.25">
      <c r="A37">
        <v>25</v>
      </c>
      <c r="B37" t="s">
        <v>60</v>
      </c>
      <c r="C37" s="2">
        <f t="shared" si="1"/>
        <v>449833.33333333308</v>
      </c>
      <c r="F37" s="2">
        <f>(C37*J37*F10)/36000</f>
        <v>9528.7195370370318</v>
      </c>
      <c r="G37" s="2">
        <f>F9</f>
        <v>112458.33333333333</v>
      </c>
      <c r="H37" s="2">
        <f>C37*F4/100</f>
        <v>0</v>
      </c>
      <c r="I37" s="2">
        <f t="shared" si="0"/>
        <v>121987.05287037036</v>
      </c>
      <c r="J37">
        <v>91</v>
      </c>
    </row>
    <row r="38" spans="1:15" x14ac:dyDescent="0.25">
      <c r="A38">
        <v>26</v>
      </c>
      <c r="B38" t="s">
        <v>61</v>
      </c>
      <c r="C38" s="2">
        <f t="shared" si="1"/>
        <v>337374.99999999977</v>
      </c>
      <c r="F38" s="2">
        <f>(C38*J38*F10)/36000</f>
        <v>7068.006249999994</v>
      </c>
      <c r="G38" s="2">
        <f>F9</f>
        <v>112458.33333333333</v>
      </c>
      <c r="H38" s="2">
        <f>C38*F4/100</f>
        <v>0</v>
      </c>
      <c r="I38" s="2">
        <f t="shared" si="0"/>
        <v>119526.33958333332</v>
      </c>
      <c r="J38">
        <v>90</v>
      </c>
    </row>
    <row r="39" spans="1:15" x14ac:dyDescent="0.25">
      <c r="A39">
        <v>27</v>
      </c>
      <c r="B39" t="s">
        <v>62</v>
      </c>
      <c r="C39" s="2">
        <f t="shared" si="1"/>
        <v>224916.66666666645</v>
      </c>
      <c r="F39" s="2">
        <f>(C39*J39*F10)/36000</f>
        <v>4764.3597685185132</v>
      </c>
      <c r="G39" s="2">
        <f>F9</f>
        <v>112458.33333333333</v>
      </c>
      <c r="H39" s="2">
        <f>C39*F4/100</f>
        <v>0</v>
      </c>
      <c r="I39" s="2">
        <f t="shared" si="0"/>
        <v>117222.69310185184</v>
      </c>
      <c r="J39">
        <v>91</v>
      </c>
      <c r="K39" s="2"/>
      <c r="L39" s="2"/>
      <c r="M39" s="2"/>
      <c r="N39" s="2"/>
      <c r="O39" s="2"/>
    </row>
    <row r="40" spans="1:15" ht="15.75" thickBot="1" x14ac:dyDescent="0.3">
      <c r="A40">
        <v>28</v>
      </c>
      <c r="B40" t="s">
        <v>63</v>
      </c>
      <c r="C40" s="2">
        <f>C39-G39</f>
        <v>112458.33333333312</v>
      </c>
      <c r="F40" s="2">
        <f>(C40*J40*F10)/36000</f>
        <v>2408.3576851851803</v>
      </c>
      <c r="G40" s="2">
        <f>F9</f>
        <v>112458.33333333333</v>
      </c>
      <c r="H40" s="2"/>
      <c r="I40" s="2">
        <f>F40+G40+H40</f>
        <v>114866.69101851851</v>
      </c>
      <c r="J40">
        <v>92</v>
      </c>
      <c r="K40" s="2"/>
      <c r="L40" s="2"/>
      <c r="M40" s="2"/>
      <c r="N40" s="2"/>
      <c r="O40" s="2"/>
    </row>
    <row r="41" spans="1:15" s="5" customFormat="1" ht="16.5" thickTop="1" thickBot="1" x14ac:dyDescent="0.3">
      <c r="F41" s="6">
        <f>SUM(F13:F40)</f>
        <v>945594.52504629595</v>
      </c>
      <c r="G41" s="6">
        <f>SUM(G13:G40)</f>
        <v>2699000.0000000005</v>
      </c>
      <c r="H41" s="6">
        <f>SUM(H13:H39)</f>
        <v>0</v>
      </c>
      <c r="I41" s="6">
        <f>SUM(I13:I40)</f>
        <v>3644594.5250462964</v>
      </c>
    </row>
    <row r="42" spans="1:15" ht="15.75" thickTop="1" x14ac:dyDescent="0.25"/>
  </sheetData>
  <pageMargins left="0.7" right="0.7" top="0.75" bottom="0.75" header="0.3" footer="0.3"/>
  <headerFooter>
    <oddFooter>&amp;R_x000D_&amp;1#&amp;"Aptos"&amp;10&amp;K000000 &lt;PUBLIC&gt;</oddFooter>
  </headerFooter>
</worksheet>
</file>

<file path=docMetadata/LabelInfo.xml><?xml version="1.0" encoding="utf-8"?>
<clbl:labelList xmlns:clbl="http://schemas.microsoft.com/office/2020/mipLabelMetadata">
  <clbl:label id="{93acfbf5-9066-4b8a-9248-c3f7ccae845a}" enabled="1" method="Privileged" siteId="{4f9d6e37-4681-429c-a7f2-ba1c1c78c1e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Victor Cojocariu</dc:creator>
  <cp:lastModifiedBy>Alexandru Victor Cojocariu</cp:lastModifiedBy>
  <dcterms:created xsi:type="dcterms:W3CDTF">2015-06-05T18:17:20Z</dcterms:created>
  <dcterms:modified xsi:type="dcterms:W3CDTF">2026-06-26T11:48:06Z</dcterms:modified>
</cp:coreProperties>
</file>